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6" windowHeight="7860" tabRatio="780"/>
  </bookViews>
  <sheets>
    <sheet name="汇总表" sheetId="4" r:id="rId1"/>
    <sheet name="固化清单" sheetId="3" r:id="rId2"/>
  </sheets>
  <definedNames>
    <definedName name="_xlnm.Print_Titles" localSheetId="1">固化清单!$1:$2</definedName>
  </definedNames>
  <calcPr calcId="124519"/>
</workbook>
</file>

<file path=xl/calcChain.xml><?xml version="1.0" encoding="utf-8"?>
<calcChain xmlns="http://schemas.openxmlformats.org/spreadsheetml/2006/main">
  <c r="I17" i="3"/>
  <c r="I14" s="1"/>
  <c r="I22" s="1"/>
  <c r="K4"/>
  <c r="K5"/>
  <c r="K6"/>
  <c r="K7"/>
  <c r="K8"/>
  <c r="K9"/>
  <c r="K10"/>
  <c r="K11"/>
  <c r="K12"/>
  <c r="K13"/>
  <c r="K3"/>
  <c r="G17"/>
  <c r="G16"/>
  <c r="G15"/>
  <c r="G14"/>
  <c r="G13"/>
  <c r="F13"/>
  <c r="G12"/>
  <c r="F12"/>
  <c r="G11"/>
  <c r="F11"/>
  <c r="G10"/>
  <c r="F10"/>
  <c r="G9"/>
  <c r="F9"/>
  <c r="G8"/>
  <c r="F8"/>
  <c r="E8"/>
  <c r="G7"/>
  <c r="F7"/>
  <c r="G6"/>
  <c r="F6"/>
  <c r="G5"/>
  <c r="F5"/>
  <c r="G4"/>
  <c r="F4"/>
  <c r="G3"/>
  <c r="F3"/>
  <c r="C8" i="4"/>
  <c r="C7"/>
  <c r="C6"/>
  <c r="C5"/>
  <c r="I7" i="3" l="1"/>
  <c r="H7" s="1"/>
  <c r="I27"/>
  <c r="I18"/>
  <c r="I3" s="1"/>
  <c r="H3" s="1"/>
  <c r="I19"/>
  <c r="I4" s="1"/>
  <c r="H4" s="1"/>
  <c r="I25"/>
  <c r="I24"/>
  <c r="I21"/>
  <c r="I6" s="1"/>
  <c r="H6" s="1"/>
  <c r="I15"/>
  <c r="D6" i="4" s="1"/>
  <c r="I26" i="3"/>
  <c r="D5" i="4"/>
  <c r="I23" i="3"/>
  <c r="I20"/>
  <c r="I5" s="1"/>
  <c r="H5" s="1"/>
  <c r="I16" l="1"/>
  <c r="D7" i="4" s="1"/>
  <c r="I31" i="3"/>
  <c r="I11"/>
  <c r="H11" s="1"/>
  <c r="I28"/>
  <c r="I8"/>
  <c r="H8" s="1"/>
  <c r="I29"/>
  <c r="I9"/>
  <c r="H9" s="1"/>
  <c r="I32"/>
  <c r="I12"/>
  <c r="H12" s="1"/>
  <c r="I30"/>
  <c r="I10"/>
  <c r="H10" s="1"/>
  <c r="I33" l="1"/>
  <c r="I13"/>
  <c r="H13" s="1"/>
</calcChain>
</file>

<file path=xl/sharedStrings.xml><?xml version="1.0" encoding="utf-8"?>
<sst xmlns="http://schemas.openxmlformats.org/spreadsheetml/2006/main" count="71" uniqueCount="57">
  <si>
    <t>南昌南管理中心东乡养护所2022年房建及配套设施维修完善工程（FJ1标）工程量清单汇总表</t>
  </si>
  <si>
    <t>序号</t>
  </si>
  <si>
    <t>项目名称</t>
  </si>
  <si>
    <t>限价（元）</t>
  </si>
  <si>
    <t>报价（元）</t>
  </si>
  <si>
    <t>土建费用</t>
  </si>
  <si>
    <t>安全生产费</t>
  </si>
  <si>
    <t>不可预见费</t>
  </si>
  <si>
    <t>合      计</t>
  </si>
  <si>
    <t>南昌南管理中心东乡养护所2022年房建及配套设施维修完善工程（FJ1标）工程量固化清单</t>
  </si>
  <si>
    <t>工程内容</t>
  </si>
  <si>
    <t>计量单位</t>
  </si>
  <si>
    <t>数量</t>
  </si>
  <si>
    <t>控制单价（元）</t>
  </si>
  <si>
    <t>控制合价（元）</t>
  </si>
  <si>
    <t>响应单价（元）</t>
  </si>
  <si>
    <t>响应合价（元）</t>
  </si>
  <si>
    <t>备注</t>
  </si>
  <si>
    <t>铺设墙面瓷砖</t>
  </si>
  <si>
    <t>1.砂浆配、运、拌；2.抹砂浆找平；3.铺贴、勾缝；4.养生</t>
  </si>
  <si>
    <t>㎡</t>
  </si>
  <si>
    <t>一楼办公室走廊</t>
  </si>
  <si>
    <t>铺设大理石地砖</t>
  </si>
  <si>
    <t>1.铲除旧地砖；2.砂浆配、运、拌；3.抹砂浆找平；4.铺贴、勾缝；5.养生</t>
  </si>
  <si>
    <t>大门</t>
  </si>
  <si>
    <t>外墙粉刷</t>
  </si>
  <si>
    <t>1.清理基层；2.刮外墙腻子2-3遍（耐水性）；3涂刷外墙乳胶漆2-3遍（耐水性）（含措施费等）</t>
  </si>
  <si>
    <t>综合楼</t>
  </si>
  <si>
    <t>内墙粉刷</t>
  </si>
  <si>
    <t>1.清理基层；2.刮腻子2-3遍；3.涂刷乳胶漆2-3遍（含措施费等）</t>
  </si>
  <si>
    <t>拆除办公室隔墙</t>
  </si>
  <si>
    <t>1.墙体拆除；2.垃圾清运</t>
  </si>
  <si>
    <t>m³</t>
  </si>
  <si>
    <t>一楼办公室</t>
  </si>
  <si>
    <t>更换双层防晒窗户</t>
  </si>
  <si>
    <t>1.拆除废旧窗户；2.安装新窗户（含框架）；3.垃圾清运（含措施费）</t>
  </si>
  <si>
    <t>综合楼一至三楼走廊</t>
  </si>
  <si>
    <t>更换窗帘</t>
  </si>
  <si>
    <t>1.拆除废旧窗帘；2.安装新窗帘</t>
  </si>
  <si>
    <t>m</t>
  </si>
  <si>
    <t>部分办公室</t>
  </si>
  <si>
    <t>钢结构除锈刷漆</t>
  </si>
  <si>
    <t>1.除锈；2.喷涂防锈漆；3.搭拆脚手架</t>
  </si>
  <si>
    <t>仓库</t>
  </si>
  <si>
    <t>更换LOGO</t>
  </si>
  <si>
    <t>1.清理旧LOGO；2.安装新LOGO；3.搭拆脚手架</t>
  </si>
  <si>
    <t>办公楼</t>
  </si>
  <si>
    <t>更换铸铁盖板</t>
  </si>
  <si>
    <t>1.装卸、运输定点堆放；2.安装成品</t>
  </si>
  <si>
    <t>Kg</t>
  </si>
  <si>
    <t>院区</t>
  </si>
  <si>
    <t>砖砌水沟</t>
  </si>
  <si>
    <t>1.砖体运输、装卸；2.砖体安装、养生；3.回填夯实</t>
  </si>
  <si>
    <t>停车场</t>
  </si>
  <si>
    <t>土建工程小计   人民币（元）</t>
  </si>
  <si>
    <t>元</t>
  </si>
  <si>
    <t>合计   人民币（元）</t>
  </si>
</sst>
</file>

<file path=xl/styles.xml><?xml version="1.0" encoding="utf-8"?>
<styleSheet xmlns="http://schemas.openxmlformats.org/spreadsheetml/2006/main">
  <numFmts count="5">
    <numFmt numFmtId="176" formatCode="0.00;[Red]0.00"/>
    <numFmt numFmtId="177" formatCode="0_ "/>
    <numFmt numFmtId="178" formatCode="0.0%"/>
    <numFmt numFmtId="179" formatCode="0.00_ "/>
    <numFmt numFmtId="180" formatCode="0.00_);[Red]\(0.00\)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21" fillId="0" borderId="0"/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1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4" applyFont="1" applyFill="1" applyAlignment="1">
      <alignment horizontal="center" vertical="center"/>
    </xf>
    <xf numFmtId="0" fontId="5" fillId="0" borderId="0" xfId="4" applyFont="1" applyFill="1" applyAlignment="1" applyProtection="1">
      <alignment horizontal="center" vertical="center"/>
      <protection locked="0"/>
    </xf>
    <xf numFmtId="0" fontId="5" fillId="0" borderId="0" xfId="4" applyFont="1" applyFill="1" applyAlignment="1" applyProtection="1">
      <alignment horizontal="left" vertical="center"/>
      <protection locked="0"/>
    </xf>
    <xf numFmtId="0" fontId="5" fillId="0" borderId="0" xfId="4" applyNumberFormat="1" applyFont="1" applyFill="1" applyAlignment="1" applyProtection="1">
      <alignment horizontal="center" vertical="center"/>
      <protection locked="0"/>
    </xf>
    <xf numFmtId="176" fontId="6" fillId="0" borderId="0" xfId="4" applyNumberFormat="1" applyFont="1" applyFill="1" applyAlignment="1" applyProtection="1">
      <alignment horizontal="center" vertical="center"/>
      <protection locked="0"/>
    </xf>
    <xf numFmtId="177" fontId="5" fillId="0" borderId="0" xfId="4" applyNumberFormat="1" applyFont="1" applyFill="1" applyAlignment="1" applyProtection="1">
      <alignment horizontal="center" vertical="center"/>
      <protection locked="0"/>
    </xf>
    <xf numFmtId="0" fontId="7" fillId="0" borderId="0" xfId="4" applyFont="1" applyFill="1" applyAlignment="1" applyProtection="1">
      <alignment horizontal="center" vertical="center" wrapText="1"/>
      <protection locked="0"/>
    </xf>
    <xf numFmtId="0" fontId="5" fillId="0" borderId="0" xfId="4" applyFont="1" applyFill="1" applyAlignment="1">
      <alignment horizontal="center" vertical="center"/>
    </xf>
    <xf numFmtId="0" fontId="9" fillId="0" borderId="3" xfId="4" applyFont="1" applyFill="1" applyBorder="1" applyAlignment="1" applyProtection="1">
      <alignment horizontal="center" vertical="center" wrapText="1"/>
    </xf>
    <xf numFmtId="0" fontId="9" fillId="0" borderId="4" xfId="4" applyFont="1" applyFill="1" applyBorder="1" applyAlignment="1" applyProtection="1">
      <alignment horizontal="center" vertical="center" wrapText="1"/>
    </xf>
    <xf numFmtId="0" fontId="9" fillId="0" borderId="4" xfId="4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176" fontId="9" fillId="0" borderId="4" xfId="4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 applyProtection="1">
      <alignment horizontal="left" vertical="center" wrapText="1"/>
    </xf>
    <xf numFmtId="0" fontId="9" fillId="0" borderId="4" xfId="1" applyNumberFormat="1" applyFont="1" applyFill="1" applyBorder="1" applyAlignment="1" applyProtection="1">
      <alignment horizontal="center" vertical="center" wrapText="1"/>
    </xf>
    <xf numFmtId="176" fontId="9" fillId="0" borderId="4" xfId="5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176" fontId="9" fillId="0" borderId="4" xfId="3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4" applyFont="1" applyFill="1" applyBorder="1" applyAlignment="1" applyProtection="1">
      <alignment horizontal="center" vertical="center"/>
    </xf>
    <xf numFmtId="0" fontId="4" fillId="0" borderId="6" xfId="4" applyFont="1" applyFill="1" applyBorder="1" applyAlignment="1" applyProtection="1">
      <alignment horizontal="center" vertical="center"/>
    </xf>
    <xf numFmtId="0" fontId="4" fillId="0" borderId="6" xfId="4" applyNumberFormat="1" applyFont="1" applyFill="1" applyBorder="1" applyAlignment="1" applyProtection="1">
      <alignment horizontal="center" vertical="center"/>
    </xf>
    <xf numFmtId="176" fontId="1" fillId="0" borderId="6" xfId="4" applyNumberFormat="1" applyFont="1" applyFill="1" applyBorder="1" applyAlignment="1" applyProtection="1">
      <alignment horizontal="center" vertical="center"/>
    </xf>
    <xf numFmtId="177" fontId="11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Border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180" fontId="11" fillId="0" borderId="6" xfId="0" applyNumberFormat="1" applyFont="1" applyBorder="1" applyAlignment="1" applyProtection="1">
      <alignment horizontal="center" vertical="center"/>
      <protection locked="0"/>
    </xf>
    <xf numFmtId="0" fontId="1" fillId="0" borderId="1" xfId="4" applyFont="1" applyFill="1" applyBorder="1" applyAlignment="1" applyProtection="1">
      <alignment horizontal="center" vertical="center" wrapText="1"/>
    </xf>
    <xf numFmtId="0" fontId="1" fillId="0" borderId="2" xfId="4" applyFont="1" applyFill="1" applyBorder="1" applyAlignment="1" applyProtection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176" fontId="1" fillId="0" borderId="2" xfId="4" applyNumberFormat="1" applyFont="1" applyFill="1" applyBorder="1" applyAlignment="1" applyProtection="1">
      <alignment horizontal="center" vertical="center" wrapText="1"/>
    </xf>
    <xf numFmtId="177" fontId="1" fillId="0" borderId="2" xfId="4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177" fontId="1" fillId="2" borderId="2" xfId="0" applyNumberFormat="1" applyFont="1" applyFill="1" applyBorder="1" applyAlignment="1" applyProtection="1">
      <alignment horizontal="center" vertical="center" wrapText="1"/>
    </xf>
    <xf numFmtId="0" fontId="12" fillId="0" borderId="7" xfId="4" applyFont="1" applyFill="1" applyBorder="1" applyAlignment="1" applyProtection="1">
      <alignment horizontal="center" vertical="center" wrapText="1"/>
    </xf>
    <xf numFmtId="179" fontId="3" fillId="0" borderId="4" xfId="0" applyNumberFormat="1" applyFont="1" applyFill="1" applyBorder="1" applyAlignment="1" applyProtection="1">
      <alignment horizontal="center" vertical="center" wrapText="1"/>
    </xf>
    <xf numFmtId="0" fontId="13" fillId="0" borderId="8" xfId="4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178" fontId="15" fillId="0" borderId="8" xfId="0" applyNumberFormat="1" applyFont="1" applyFill="1" applyBorder="1" applyAlignment="1" applyProtection="1">
      <alignment horizontal="center" vertical="center" wrapText="1"/>
    </xf>
    <xf numFmtId="9" fontId="15" fillId="0" borderId="8" xfId="0" applyNumberFormat="1" applyFont="1" applyFill="1" applyBorder="1" applyAlignment="1" applyProtection="1">
      <alignment horizontal="center" vertical="center" wrapText="1"/>
    </xf>
    <xf numFmtId="179" fontId="11" fillId="0" borderId="6" xfId="0" applyNumberFormat="1" applyFont="1" applyFill="1" applyBorder="1" applyAlignment="1" applyProtection="1">
      <alignment horizontal="center" vertical="center" wrapText="1"/>
    </xf>
    <xf numFmtId="0" fontId="16" fillId="0" borderId="9" xfId="4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180" fontId="3" fillId="0" borderId="8" xfId="0" applyNumberFormat="1" applyFont="1" applyBorder="1" applyAlignment="1" applyProtection="1">
      <alignment horizontal="center" vertical="center"/>
    </xf>
    <xf numFmtId="180" fontId="18" fillId="0" borderId="8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8" fillId="0" borderId="0" xfId="4" applyFont="1" applyFill="1" applyAlignment="1" applyProtection="1">
      <alignment horizontal="center" vertical="center" wrapText="1"/>
      <protection locked="0"/>
    </xf>
    <xf numFmtId="0" fontId="8" fillId="0" borderId="0" xfId="4" applyFont="1" applyFill="1" applyAlignment="1" applyProtection="1">
      <alignment horizontal="left" vertical="center" wrapText="1"/>
      <protection locked="0"/>
    </xf>
    <xf numFmtId="0" fontId="8" fillId="0" borderId="0" xfId="4" applyNumberFormat="1" applyFont="1" applyFill="1" applyAlignment="1" applyProtection="1">
      <alignment horizontal="center" vertical="center" wrapText="1"/>
      <protection locked="0"/>
    </xf>
    <xf numFmtId="176" fontId="8" fillId="0" borderId="0" xfId="4" applyNumberFormat="1" applyFont="1" applyFill="1" applyAlignment="1" applyProtection="1">
      <alignment horizontal="center" vertical="center" wrapText="1"/>
      <protection locked="0"/>
    </xf>
    <xf numFmtId="177" fontId="8" fillId="0" borderId="0" xfId="4" applyNumberFormat="1" applyFont="1" applyFill="1" applyAlignment="1" applyProtection="1">
      <alignment horizontal="center" vertical="center" wrapText="1"/>
      <protection locked="0"/>
    </xf>
    <xf numFmtId="0" fontId="12" fillId="0" borderId="0" xfId="4" applyFont="1" applyFill="1" applyAlignment="1" applyProtection="1">
      <alignment horizontal="center" vertical="center" wrapText="1"/>
      <protection locked="0"/>
    </xf>
    <xf numFmtId="0" fontId="9" fillId="0" borderId="3" xfId="4" applyFont="1" applyFill="1" applyBorder="1" applyAlignment="1" applyProtection="1">
      <alignment horizontal="center" vertical="center" wrapText="1"/>
    </xf>
    <xf numFmtId="0" fontId="9" fillId="0" borderId="4" xfId="4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/>
    </xf>
    <xf numFmtId="0" fontId="2" fillId="0" borderId="4" xfId="4" applyFont="1" applyFill="1" applyBorder="1" applyAlignment="1" applyProtection="1">
      <alignment horizontal="center" vertical="center"/>
    </xf>
    <xf numFmtId="0" fontId="2" fillId="0" borderId="4" xfId="4" applyFont="1" applyFill="1" applyBorder="1" applyAlignment="1" applyProtection="1">
      <alignment horizontal="left" vertical="center"/>
    </xf>
    <xf numFmtId="0" fontId="4" fillId="0" borderId="5" xfId="4" applyFont="1" applyFill="1" applyBorder="1" applyAlignment="1" applyProtection="1">
      <alignment horizontal="center" vertical="center"/>
    </xf>
    <xf numFmtId="0" fontId="4" fillId="0" borderId="6" xfId="4" applyFont="1" applyFill="1" applyBorder="1" applyAlignment="1" applyProtection="1">
      <alignment horizontal="center" vertical="center"/>
    </xf>
    <xf numFmtId="0" fontId="4" fillId="0" borderId="6" xfId="4" applyFont="1" applyFill="1" applyBorder="1" applyAlignment="1" applyProtection="1">
      <alignment horizontal="left" vertical="center"/>
    </xf>
  </cellXfs>
  <cellStyles count="6">
    <cellStyle name="常规" xfId="0" builtinId="0"/>
    <cellStyle name="常规 2" xfId="4"/>
    <cellStyle name="常规 3 2" xfId="2"/>
    <cellStyle name="常规_2004年小修保养汇总" xfId="5"/>
    <cellStyle name="常规_Sheet2" xfId="1"/>
    <cellStyle name="常规_昌泰支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view="pageBreakPreview" zoomScale="110" workbookViewId="0">
      <selection activeCell="D8" sqref="D8"/>
    </sheetView>
  </sheetViews>
  <sheetFormatPr defaultColWidth="8.88671875" defaultRowHeight="14.4"/>
  <cols>
    <col min="1" max="1" width="11.5546875" style="34" customWidth="1"/>
    <col min="2" max="2" width="43.21875" style="35" customWidth="1"/>
    <col min="3" max="4" width="38.21875" style="34" customWidth="1"/>
    <col min="5" max="5" width="10.33203125"/>
    <col min="7" max="7" width="14" customWidth="1"/>
    <col min="9" max="9" width="10.33203125"/>
  </cols>
  <sheetData>
    <row r="1" spans="1:11" s="33" customFormat="1" ht="24" customHeight="1">
      <c r="A1" s="64"/>
      <c r="B1" s="65"/>
      <c r="C1" s="66"/>
      <c r="D1" s="66"/>
    </row>
    <row r="2" spans="1:11" s="33" customFormat="1" ht="48" customHeight="1">
      <c r="A2" s="73" t="s">
        <v>0</v>
      </c>
      <c r="B2" s="73"/>
      <c r="C2" s="73"/>
      <c r="D2" s="73"/>
    </row>
    <row r="3" spans="1:11" s="33" customFormat="1" ht="24" customHeight="1">
      <c r="A3" s="67"/>
      <c r="B3" s="67"/>
      <c r="C3" s="67"/>
      <c r="D3" s="67"/>
    </row>
    <row r="4" spans="1:11" s="33" customFormat="1" ht="34.049999999999997" customHeight="1">
      <c r="A4" s="68" t="s">
        <v>1</v>
      </c>
      <c r="B4" s="69" t="s">
        <v>2</v>
      </c>
      <c r="C4" s="69" t="s">
        <v>3</v>
      </c>
      <c r="D4" s="70" t="s">
        <v>4</v>
      </c>
      <c r="F4" s="36"/>
      <c r="G4" s="36"/>
      <c r="H4" s="36"/>
      <c r="I4" s="36"/>
      <c r="J4" s="36"/>
      <c r="K4" s="36"/>
    </row>
    <row r="5" spans="1:11" s="33" customFormat="1" ht="34.049999999999997" customHeight="1">
      <c r="A5" s="37">
        <v>1</v>
      </c>
      <c r="B5" s="38" t="s">
        <v>5</v>
      </c>
      <c r="C5" s="41">
        <f>固化清单!G14</f>
        <v>320970</v>
      </c>
      <c r="D5" s="71">
        <f>固化清单!I14</f>
        <v>0</v>
      </c>
      <c r="E5" s="39"/>
      <c r="F5" s="36"/>
      <c r="G5" s="36"/>
      <c r="H5" s="36"/>
      <c r="I5" s="36"/>
      <c r="J5" s="36"/>
      <c r="K5" s="36"/>
    </row>
    <row r="6" spans="1:11" s="33" customFormat="1" ht="34.049999999999997" customHeight="1">
      <c r="A6" s="40">
        <v>2</v>
      </c>
      <c r="B6" s="38" t="s">
        <v>6</v>
      </c>
      <c r="C6" s="41">
        <f>固化清单!G15</f>
        <v>4815</v>
      </c>
      <c r="D6" s="71">
        <f>固化清单!I15</f>
        <v>0</v>
      </c>
      <c r="E6" s="39"/>
      <c r="F6" s="36"/>
      <c r="G6" s="36"/>
      <c r="H6" s="36"/>
      <c r="I6" s="36"/>
      <c r="J6" s="46"/>
      <c r="K6" s="46"/>
    </row>
    <row r="7" spans="1:11" s="33" customFormat="1" ht="34.049999999999997" customHeight="1">
      <c r="A7" s="37">
        <v>3</v>
      </c>
      <c r="B7" s="38" t="s">
        <v>7</v>
      </c>
      <c r="C7" s="42">
        <f>固化清单!G16</f>
        <v>9629</v>
      </c>
      <c r="D7" s="72">
        <f>固化清单!I16</f>
        <v>0</v>
      </c>
      <c r="F7" s="36"/>
      <c r="G7" s="36"/>
      <c r="H7" s="36"/>
      <c r="I7" s="36"/>
      <c r="J7" s="36"/>
      <c r="K7" s="36"/>
    </row>
    <row r="8" spans="1:11" s="33" customFormat="1" ht="34.049999999999997" customHeight="1">
      <c r="A8" s="43">
        <v>4</v>
      </c>
      <c r="B8" s="44" t="s">
        <v>8</v>
      </c>
      <c r="C8" s="45">
        <f>C5+C6+C7</f>
        <v>335414</v>
      </c>
      <c r="D8" s="47"/>
      <c r="F8" s="36"/>
      <c r="G8" s="36"/>
      <c r="H8" s="36"/>
      <c r="I8" s="36"/>
      <c r="J8" s="36"/>
      <c r="K8" s="36"/>
    </row>
  </sheetData>
  <sheetProtection password="E51C" sheet="1" objects="1" scenarios="1" formatCells="0" formatColumns="0" formatRows="0" sort="0" autoFilter="0" pivotTables="0"/>
  <protectedRanges>
    <protectedRange sqref="D8" name="区域1"/>
  </protectedRanges>
  <mergeCells count="1">
    <mergeCell ref="A2:D2"/>
  </mergeCells>
  <phoneticPr fontId="22" type="noConversion"/>
  <printOptions horizontalCentered="1"/>
  <pageMargins left="0.47222222222222199" right="0.39305555555555599" top="0.51180555555555596" bottom="0.43263888888888902" header="0.23611111111111099" footer="0.2361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view="pageBreakPreview" zoomScale="85" zoomScaleSheetLayoutView="85" workbookViewId="0">
      <pane ySplit="2" topLeftCell="A3" activePane="bottomLeft" state="frozen"/>
      <selection pane="bottomLeft" activeCell="I17" sqref="I17"/>
    </sheetView>
  </sheetViews>
  <sheetFormatPr defaultColWidth="14.33203125" defaultRowHeight="14.4"/>
  <cols>
    <col min="1" max="1" width="6" style="5" customWidth="1"/>
    <col min="2" max="2" width="19.77734375" style="5" customWidth="1"/>
    <col min="3" max="3" width="32.88671875" style="6" customWidth="1"/>
    <col min="4" max="4" width="6.44140625" style="5" customWidth="1"/>
    <col min="5" max="5" width="8" style="7" customWidth="1"/>
    <col min="6" max="6" width="11.88671875" style="8" customWidth="1"/>
    <col min="7" max="9" width="11.88671875" style="9" customWidth="1"/>
    <col min="10" max="10" width="11.21875" style="10" customWidth="1"/>
    <col min="11" max="11" width="9" style="11" hidden="1" customWidth="1"/>
    <col min="12" max="252" width="9" style="11" customWidth="1"/>
    <col min="253" max="253" width="5" style="11" customWidth="1"/>
    <col min="254" max="254" width="10.44140625" style="11" customWidth="1"/>
    <col min="255" max="16384" width="14.33203125" style="11"/>
  </cols>
  <sheetData>
    <row r="1" spans="1:11" ht="30" customHeight="1">
      <c r="A1" s="74" t="s">
        <v>9</v>
      </c>
      <c r="B1" s="74"/>
      <c r="C1" s="75"/>
      <c r="D1" s="74"/>
      <c r="E1" s="76"/>
      <c r="F1" s="77"/>
      <c r="G1" s="78"/>
      <c r="H1" s="78"/>
      <c r="I1" s="78"/>
      <c r="J1" s="79"/>
    </row>
    <row r="2" spans="1:11" s="1" customFormat="1" ht="28.05" customHeight="1">
      <c r="A2" s="48" t="s">
        <v>1</v>
      </c>
      <c r="B2" s="49" t="s">
        <v>2</v>
      </c>
      <c r="C2" s="49" t="s">
        <v>10</v>
      </c>
      <c r="D2" s="49" t="s">
        <v>11</v>
      </c>
      <c r="E2" s="50" t="s">
        <v>12</v>
      </c>
      <c r="F2" s="51" t="s">
        <v>13</v>
      </c>
      <c r="G2" s="52" t="s">
        <v>14</v>
      </c>
      <c r="H2" s="53" t="s">
        <v>15</v>
      </c>
      <c r="I2" s="54" t="s">
        <v>16</v>
      </c>
      <c r="J2" s="55" t="s">
        <v>17</v>
      </c>
    </row>
    <row r="3" spans="1:11" s="2" customFormat="1" ht="24" customHeight="1">
      <c r="A3" s="12">
        <v>1</v>
      </c>
      <c r="B3" s="13" t="s">
        <v>18</v>
      </c>
      <c r="C3" s="14" t="s">
        <v>19</v>
      </c>
      <c r="D3" s="15" t="s">
        <v>20</v>
      </c>
      <c r="E3" s="16">
        <v>280</v>
      </c>
      <c r="F3" s="17">
        <f>75*0.98</f>
        <v>73.5</v>
      </c>
      <c r="G3" s="18">
        <f t="shared" ref="G3:G13" si="0">ROUND(F3*E3,0)</f>
        <v>20580</v>
      </c>
      <c r="H3" s="56">
        <f>I3/E3</f>
        <v>0</v>
      </c>
      <c r="I3" s="56">
        <f>I18*K3/G18</f>
        <v>0</v>
      </c>
      <c r="J3" s="57" t="s">
        <v>21</v>
      </c>
      <c r="K3" s="2">
        <f>E3*F3</f>
        <v>20580</v>
      </c>
    </row>
    <row r="4" spans="1:11" s="2" customFormat="1" ht="24" customHeight="1">
      <c r="A4" s="12">
        <v>2</v>
      </c>
      <c r="B4" s="13" t="s">
        <v>22</v>
      </c>
      <c r="C4" s="14" t="s">
        <v>23</v>
      </c>
      <c r="D4" s="15" t="s">
        <v>20</v>
      </c>
      <c r="E4" s="16">
        <v>60</v>
      </c>
      <c r="F4" s="17">
        <f>100*0.98</f>
        <v>98</v>
      </c>
      <c r="G4" s="18">
        <f t="shared" si="0"/>
        <v>5880</v>
      </c>
      <c r="H4" s="56">
        <f t="shared" ref="H4:H13" si="1">I4/E4</f>
        <v>0</v>
      </c>
      <c r="I4" s="56">
        <f t="shared" ref="I4:I13" si="2">I19*K4/G19</f>
        <v>0</v>
      </c>
      <c r="J4" s="58" t="s">
        <v>24</v>
      </c>
      <c r="K4" s="2">
        <f t="shared" ref="K4:K13" si="3">E4*F4</f>
        <v>5880</v>
      </c>
    </row>
    <row r="5" spans="1:11" s="2" customFormat="1" ht="24" customHeight="1">
      <c r="A5" s="12">
        <v>3</v>
      </c>
      <c r="B5" s="19" t="s">
        <v>25</v>
      </c>
      <c r="C5" s="20" t="s">
        <v>26</v>
      </c>
      <c r="D5" s="15" t="s">
        <v>20</v>
      </c>
      <c r="E5" s="21">
        <v>500</v>
      </c>
      <c r="F5" s="22">
        <f>35*0.98</f>
        <v>34.299999999999997</v>
      </c>
      <c r="G5" s="18">
        <f t="shared" si="0"/>
        <v>17150</v>
      </c>
      <c r="H5" s="56">
        <f t="shared" si="1"/>
        <v>0</v>
      </c>
      <c r="I5" s="56">
        <f t="shared" si="2"/>
        <v>0</v>
      </c>
      <c r="J5" s="58" t="s">
        <v>27</v>
      </c>
      <c r="K5" s="2">
        <f t="shared" si="3"/>
        <v>17150</v>
      </c>
    </row>
    <row r="6" spans="1:11" s="2" customFormat="1" ht="24" customHeight="1">
      <c r="A6" s="12">
        <v>4</v>
      </c>
      <c r="B6" s="19" t="s">
        <v>28</v>
      </c>
      <c r="C6" s="20" t="s">
        <v>29</v>
      </c>
      <c r="D6" s="15" t="s">
        <v>20</v>
      </c>
      <c r="E6" s="21">
        <v>2000</v>
      </c>
      <c r="F6" s="22">
        <f>27*0.98</f>
        <v>26.46</v>
      </c>
      <c r="G6" s="18">
        <f t="shared" si="0"/>
        <v>52920</v>
      </c>
      <c r="H6" s="56">
        <f t="shared" si="1"/>
        <v>0</v>
      </c>
      <c r="I6" s="56">
        <f t="shared" si="2"/>
        <v>0</v>
      </c>
      <c r="J6" s="58" t="s">
        <v>27</v>
      </c>
      <c r="K6" s="2">
        <f t="shared" si="3"/>
        <v>52920</v>
      </c>
    </row>
    <row r="7" spans="1:11" s="2" customFormat="1" ht="24" customHeight="1">
      <c r="A7" s="12">
        <v>5</v>
      </c>
      <c r="B7" s="19" t="s">
        <v>30</v>
      </c>
      <c r="C7" s="20" t="s">
        <v>31</v>
      </c>
      <c r="D7" s="15" t="s">
        <v>32</v>
      </c>
      <c r="E7" s="21">
        <v>8</v>
      </c>
      <c r="F7" s="22">
        <f>300*0.98</f>
        <v>294</v>
      </c>
      <c r="G7" s="18">
        <f t="shared" si="0"/>
        <v>2352</v>
      </c>
      <c r="H7" s="56">
        <f t="shared" si="1"/>
        <v>0</v>
      </c>
      <c r="I7" s="56">
        <f t="shared" si="2"/>
        <v>0</v>
      </c>
      <c r="J7" s="58" t="s">
        <v>33</v>
      </c>
      <c r="K7" s="2">
        <f t="shared" si="3"/>
        <v>2352</v>
      </c>
    </row>
    <row r="8" spans="1:11" s="2" customFormat="1" ht="24" customHeight="1">
      <c r="A8" s="12">
        <v>6</v>
      </c>
      <c r="B8" s="19" t="s">
        <v>34</v>
      </c>
      <c r="C8" s="20" t="s">
        <v>35</v>
      </c>
      <c r="D8" s="15" t="s">
        <v>20</v>
      </c>
      <c r="E8" s="21">
        <f>520</f>
        <v>520</v>
      </c>
      <c r="F8" s="22">
        <f>320*0.98</f>
        <v>313.60000000000002</v>
      </c>
      <c r="G8" s="18">
        <f t="shared" si="0"/>
        <v>163072</v>
      </c>
      <c r="H8" s="56">
        <f t="shared" si="1"/>
        <v>0</v>
      </c>
      <c r="I8" s="56">
        <f t="shared" si="2"/>
        <v>0</v>
      </c>
      <c r="J8" s="58" t="s">
        <v>36</v>
      </c>
      <c r="K8" s="2">
        <f t="shared" si="3"/>
        <v>163072</v>
      </c>
    </row>
    <row r="9" spans="1:11" s="2" customFormat="1" ht="24" customHeight="1">
      <c r="A9" s="12">
        <v>7</v>
      </c>
      <c r="B9" s="19" t="s">
        <v>37</v>
      </c>
      <c r="C9" s="20" t="s">
        <v>38</v>
      </c>
      <c r="D9" s="15" t="s">
        <v>39</v>
      </c>
      <c r="E9" s="21">
        <v>200</v>
      </c>
      <c r="F9" s="22">
        <f>120*0.98</f>
        <v>117.6</v>
      </c>
      <c r="G9" s="18">
        <f t="shared" si="0"/>
        <v>23520</v>
      </c>
      <c r="H9" s="56">
        <f t="shared" si="1"/>
        <v>0</v>
      </c>
      <c r="I9" s="56">
        <f t="shared" si="2"/>
        <v>0</v>
      </c>
      <c r="J9" s="58" t="s">
        <v>40</v>
      </c>
      <c r="K9" s="2">
        <f t="shared" si="3"/>
        <v>23520</v>
      </c>
    </row>
    <row r="10" spans="1:11" s="2" customFormat="1" ht="24" customHeight="1">
      <c r="A10" s="12">
        <v>8</v>
      </c>
      <c r="B10" s="19" t="s">
        <v>41</v>
      </c>
      <c r="C10" s="20" t="s">
        <v>42</v>
      </c>
      <c r="D10" s="15" t="s">
        <v>20</v>
      </c>
      <c r="E10" s="21">
        <v>800</v>
      </c>
      <c r="F10" s="22">
        <f>35*0.98</f>
        <v>34.299999999999997</v>
      </c>
      <c r="G10" s="18">
        <f t="shared" si="0"/>
        <v>27440</v>
      </c>
      <c r="H10" s="56">
        <f t="shared" si="1"/>
        <v>0</v>
      </c>
      <c r="I10" s="56">
        <f t="shared" si="2"/>
        <v>0</v>
      </c>
      <c r="J10" s="58" t="s">
        <v>43</v>
      </c>
      <c r="K10" s="2">
        <f t="shared" si="3"/>
        <v>27439.999999999996</v>
      </c>
    </row>
    <row r="11" spans="1:11" s="2" customFormat="1" ht="24" customHeight="1">
      <c r="A11" s="12">
        <v>9</v>
      </c>
      <c r="B11" s="19" t="s">
        <v>44</v>
      </c>
      <c r="C11" s="20" t="s">
        <v>45</v>
      </c>
      <c r="D11" s="15" t="s">
        <v>20</v>
      </c>
      <c r="E11" s="21">
        <v>12</v>
      </c>
      <c r="F11" s="22">
        <f>300*0.98</f>
        <v>294</v>
      </c>
      <c r="G11" s="18">
        <f t="shared" si="0"/>
        <v>3528</v>
      </c>
      <c r="H11" s="56">
        <f t="shared" si="1"/>
        <v>0</v>
      </c>
      <c r="I11" s="56">
        <f t="shared" si="2"/>
        <v>0</v>
      </c>
      <c r="J11" s="58" t="s">
        <v>46</v>
      </c>
      <c r="K11" s="2">
        <f t="shared" si="3"/>
        <v>3528</v>
      </c>
    </row>
    <row r="12" spans="1:11" s="2" customFormat="1" ht="24" customHeight="1">
      <c r="A12" s="12">
        <v>10</v>
      </c>
      <c r="B12" s="19" t="s">
        <v>47</v>
      </c>
      <c r="C12" s="20" t="s">
        <v>48</v>
      </c>
      <c r="D12" s="15" t="s">
        <v>49</v>
      </c>
      <c r="E12" s="21">
        <v>300</v>
      </c>
      <c r="F12" s="22">
        <f>12*0.98</f>
        <v>11.76</v>
      </c>
      <c r="G12" s="18">
        <f t="shared" si="0"/>
        <v>3528</v>
      </c>
      <c r="H12" s="56">
        <f t="shared" si="1"/>
        <v>0</v>
      </c>
      <c r="I12" s="56">
        <f t="shared" si="2"/>
        <v>0</v>
      </c>
      <c r="J12" s="58" t="s">
        <v>50</v>
      </c>
      <c r="K12" s="2">
        <f t="shared" si="3"/>
        <v>3528</v>
      </c>
    </row>
    <row r="13" spans="1:11" s="2" customFormat="1" ht="24" customHeight="1">
      <c r="A13" s="12">
        <v>11</v>
      </c>
      <c r="B13" s="15" t="s">
        <v>51</v>
      </c>
      <c r="C13" s="23" t="s">
        <v>52</v>
      </c>
      <c r="D13" s="15" t="s">
        <v>32</v>
      </c>
      <c r="E13" s="16">
        <v>1.5</v>
      </c>
      <c r="F13" s="24">
        <f>680*0.98</f>
        <v>666.4</v>
      </c>
      <c r="G13" s="18">
        <f t="shared" si="0"/>
        <v>1000</v>
      </c>
      <c r="H13" s="56">
        <f t="shared" si="1"/>
        <v>0</v>
      </c>
      <c r="I13" s="56">
        <f t="shared" si="2"/>
        <v>0</v>
      </c>
      <c r="J13" s="58" t="s">
        <v>53</v>
      </c>
      <c r="K13" s="2">
        <f t="shared" si="3"/>
        <v>999.59999999999991</v>
      </c>
    </row>
    <row r="14" spans="1:11" s="2" customFormat="1" ht="24" customHeight="1">
      <c r="A14" s="80" t="s">
        <v>54</v>
      </c>
      <c r="B14" s="81"/>
      <c r="C14" s="81"/>
      <c r="D14" s="25"/>
      <c r="E14" s="26"/>
      <c r="F14" s="27"/>
      <c r="G14" s="18">
        <f>SUM(G3:G13)</f>
        <v>320970</v>
      </c>
      <c r="H14" s="18"/>
      <c r="I14" s="56">
        <f>ROUND(I17/1.045,2)</f>
        <v>0</v>
      </c>
      <c r="J14" s="59"/>
    </row>
    <row r="15" spans="1:11" s="3" customFormat="1" ht="24" customHeight="1">
      <c r="A15" s="82" t="s">
        <v>6</v>
      </c>
      <c r="B15" s="83"/>
      <c r="C15" s="84"/>
      <c r="D15" s="28" t="s">
        <v>55</v>
      </c>
      <c r="E15" s="26"/>
      <c r="F15" s="27"/>
      <c r="G15" s="18">
        <f>ROUND((SUM(G3:G13))*1.5%,0)</f>
        <v>4815</v>
      </c>
      <c r="H15" s="18"/>
      <c r="I15" s="56">
        <f>I14*0.015</f>
        <v>0</v>
      </c>
      <c r="J15" s="60">
        <v>1.4999999999999999E-2</v>
      </c>
    </row>
    <row r="16" spans="1:11" s="3" customFormat="1" ht="24" customHeight="1">
      <c r="A16" s="82" t="s">
        <v>7</v>
      </c>
      <c r="B16" s="83"/>
      <c r="C16" s="84"/>
      <c r="D16" s="28" t="s">
        <v>55</v>
      </c>
      <c r="E16" s="26"/>
      <c r="F16" s="27"/>
      <c r="G16" s="18">
        <f>ROUND((SUM(G3:G13))*3%,0)</f>
        <v>9629</v>
      </c>
      <c r="H16" s="18"/>
      <c r="I16" s="56">
        <f>I17-I14-I15</f>
        <v>0</v>
      </c>
      <c r="J16" s="61">
        <v>0.03</v>
      </c>
    </row>
    <row r="17" spans="1:10" s="4" customFormat="1" ht="24" customHeight="1">
      <c r="A17" s="85" t="s">
        <v>56</v>
      </c>
      <c r="B17" s="86"/>
      <c r="C17" s="87"/>
      <c r="D17" s="29" t="s">
        <v>55</v>
      </c>
      <c r="E17" s="30"/>
      <c r="F17" s="31"/>
      <c r="G17" s="32">
        <f>G14+G15+G16</f>
        <v>335414</v>
      </c>
      <c r="H17" s="32"/>
      <c r="I17" s="62">
        <f>汇总表!D8</f>
        <v>0</v>
      </c>
      <c r="J17" s="63"/>
    </row>
    <row r="18" spans="1:10" hidden="1">
      <c r="G18" s="9">
        <v>320970</v>
      </c>
      <c r="I18" s="9">
        <f>I14</f>
        <v>0</v>
      </c>
    </row>
    <row r="19" spans="1:10" hidden="1">
      <c r="G19" s="9">
        <v>320970</v>
      </c>
      <c r="I19" s="9">
        <f>I14</f>
        <v>0</v>
      </c>
    </row>
    <row r="20" spans="1:10" hidden="1">
      <c r="G20" s="9">
        <v>320970</v>
      </c>
      <c r="I20" s="9">
        <f>I14</f>
        <v>0</v>
      </c>
    </row>
    <row r="21" spans="1:10" hidden="1">
      <c r="G21" s="9">
        <v>320970</v>
      </c>
      <c r="I21" s="9">
        <f>I14</f>
        <v>0</v>
      </c>
    </row>
    <row r="22" spans="1:10" hidden="1">
      <c r="G22" s="9">
        <v>320970</v>
      </c>
      <c r="I22" s="9">
        <f>I14</f>
        <v>0</v>
      </c>
    </row>
    <row r="23" spans="1:10" hidden="1">
      <c r="G23" s="9">
        <v>320970</v>
      </c>
      <c r="I23" s="9">
        <f>I14</f>
        <v>0</v>
      </c>
    </row>
    <row r="24" spans="1:10" hidden="1">
      <c r="G24" s="9">
        <v>320970</v>
      </c>
      <c r="I24" s="9">
        <f>I14</f>
        <v>0</v>
      </c>
    </row>
    <row r="25" spans="1:10" hidden="1">
      <c r="G25" s="9">
        <v>320970</v>
      </c>
      <c r="I25" s="9">
        <f>I14</f>
        <v>0</v>
      </c>
    </row>
    <row r="26" spans="1:10" hidden="1">
      <c r="G26" s="9">
        <v>320970</v>
      </c>
      <c r="I26" s="9">
        <f>I14</f>
        <v>0</v>
      </c>
    </row>
    <row r="27" spans="1:10" hidden="1">
      <c r="G27" s="9">
        <v>320970</v>
      </c>
      <c r="I27" s="9">
        <f t="shared" ref="I27:I33" si="4">I22</f>
        <v>0</v>
      </c>
    </row>
    <row r="28" spans="1:10" hidden="1">
      <c r="G28" s="9">
        <v>320970</v>
      </c>
      <c r="I28" s="9">
        <f t="shared" si="4"/>
        <v>0</v>
      </c>
    </row>
    <row r="29" spans="1:10" hidden="1">
      <c r="G29" s="9">
        <v>320970</v>
      </c>
      <c r="I29" s="9">
        <f t="shared" si="4"/>
        <v>0</v>
      </c>
    </row>
    <row r="30" spans="1:10" hidden="1">
      <c r="G30" s="9">
        <v>320970</v>
      </c>
      <c r="I30" s="9">
        <f t="shared" si="4"/>
        <v>0</v>
      </c>
    </row>
    <row r="31" spans="1:10" hidden="1">
      <c r="G31" s="9">
        <v>320970</v>
      </c>
      <c r="I31" s="9">
        <f t="shared" si="4"/>
        <v>0</v>
      </c>
    </row>
    <row r="32" spans="1:10" hidden="1">
      <c r="G32" s="9">
        <v>320970</v>
      </c>
      <c r="I32" s="9">
        <f t="shared" si="4"/>
        <v>0</v>
      </c>
    </row>
    <row r="33" spans="7:9" hidden="1">
      <c r="G33" s="9">
        <v>320970</v>
      </c>
      <c r="I33" s="9">
        <f t="shared" si="4"/>
        <v>0</v>
      </c>
    </row>
  </sheetData>
  <sheetProtection password="E51C" sheet="1" objects="1" scenarios="1" formatCells="0" formatColumns="0" formatRows="0" sort="0" autoFilter="0" pivotTables="0"/>
  <mergeCells count="5">
    <mergeCell ref="A1:J1"/>
    <mergeCell ref="A14:C14"/>
    <mergeCell ref="A15:C15"/>
    <mergeCell ref="A16:C16"/>
    <mergeCell ref="A17:C17"/>
  </mergeCells>
  <phoneticPr fontId="7" type="noConversion"/>
  <printOptions horizontalCentered="1"/>
  <pageMargins left="0.196527777777778" right="7.8472222222222193E-2" top="0.51180555555555596" bottom="0.59027777777777801" header="0.118055555555556" footer="0.118055555555556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固化清单</vt:lpstr>
      <vt:lpstr>固化清单!Print_Titles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pjy</dc:creator>
  <cp:lastModifiedBy>acer</cp:lastModifiedBy>
  <cp:lastPrinted>2022-07-20T00:59:00Z</cp:lastPrinted>
  <dcterms:created xsi:type="dcterms:W3CDTF">2022-06-22T14:27:00Z</dcterms:created>
  <dcterms:modified xsi:type="dcterms:W3CDTF">2022-09-29T14:11:00Z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4E154840335648DFB34E9D5E578D5B9F</vt:lpwstr>
  </property>
  <property fmtid="{D5CDD505-2E9C-101B-9397-08002B2CF9AE}" pid="3" name="KSOProductBuildVer">
    <vt:lpwstr>2052-11.1.0.12358</vt:lpwstr>
  </property>
</Properties>
</file>